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625" yWindow="1515" windowWidth="13710" windowHeight="12345" firstSheet="3" activeTab="9"/>
  </bookViews>
  <sheets>
    <sheet name="tasso_frequenza" sheetId="1" r:id="rId1"/>
    <sheet name="soddisfazione" sheetId="2" r:id="rId2"/>
    <sheet name="tasso_successo" sheetId="3" r:id="rId3"/>
    <sheet name="esito_OCCUPAZIONE_FORMAZIONE" sheetId="4" r:id="rId4"/>
    <sheet name="aggiornamento" sheetId="5" r:id="rId5"/>
    <sheet name="tasso_diversificazione" sheetId="6" r:id="rId6"/>
    <sheet name="acquisti" sheetId="7" r:id="rId7"/>
    <sheet name="gestione SGQ" sheetId="8" r:id="rId8"/>
    <sheet name="bilancio_esercizio_2021" sheetId="9" r:id="rId9"/>
    <sheet name="bilancio_esercizio_2022" sheetId="11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1" l="1"/>
  <c r="C5" i="11"/>
  <c r="D3" i="3" l="1"/>
  <c r="D5" i="3" s="1"/>
  <c r="D13" i="6"/>
  <c r="D6" i="8"/>
  <c r="D5" i="7"/>
  <c r="D13" i="4"/>
  <c r="D12" i="4"/>
  <c r="D11" i="4"/>
  <c r="D9" i="4"/>
  <c r="E10" i="1"/>
  <c r="E12" i="1" s="1"/>
  <c r="E9" i="1"/>
  <c r="E8" i="1"/>
  <c r="E5" i="1"/>
  <c r="E4" i="1"/>
  <c r="D5" i="4"/>
  <c r="D11" i="2"/>
  <c r="D10" i="2"/>
  <c r="D8" i="2"/>
  <c r="D7" i="2"/>
  <c r="D9" i="2" s="1"/>
  <c r="D6" i="2"/>
  <c r="D10" i="3"/>
  <c r="D9" i="3"/>
  <c r="D7" i="3"/>
  <c r="C9" i="9"/>
  <c r="C5" i="9"/>
  <c r="E11" i="1" l="1"/>
  <c r="D8" i="3"/>
  <c r="D12" i="3"/>
  <c r="D12" i="2"/>
  <c r="D13" i="2"/>
  <c r="D11" i="3"/>
  <c r="B13" i="4" l="1"/>
  <c r="C13" i="4"/>
  <c r="C5" i="3" l="1"/>
  <c r="C11" i="4" l="1"/>
  <c r="C12" i="4" l="1"/>
  <c r="C5" i="4"/>
  <c r="C8" i="4"/>
  <c r="C12" i="3"/>
  <c r="C11" i="3"/>
  <c r="C8" i="3"/>
  <c r="D8" i="1"/>
  <c r="D5" i="1"/>
  <c r="D12" i="1"/>
  <c r="D11" i="1"/>
  <c r="C12" i="2"/>
  <c r="C6" i="8" l="1"/>
  <c r="C16" i="5"/>
  <c r="C5" i="7"/>
  <c r="C9" i="2" l="1"/>
  <c r="C6" i="2"/>
  <c r="C8" i="5" l="1"/>
  <c r="C5" i="5"/>
  <c r="C10" i="5" s="1"/>
  <c r="C11" i="5" s="1"/>
  <c r="B12" i="4" l="1"/>
  <c r="C4" i="1" l="1"/>
  <c r="B11" i="4" l="1"/>
  <c r="B8" i="4" l="1"/>
  <c r="B5" i="4"/>
  <c r="B12" i="3" l="1"/>
  <c r="B5" i="3"/>
  <c r="B11" i="3"/>
  <c r="B8" i="3"/>
  <c r="B6" i="2"/>
  <c r="B9" i="2"/>
  <c r="B12" i="2"/>
  <c r="B13" i="2"/>
  <c r="C12" i="1" l="1"/>
  <c r="C5" i="1"/>
  <c r="C8" i="1"/>
  <c r="C11" i="1"/>
  <c r="C13" i="2"/>
</calcChain>
</file>

<file path=xl/comments1.xml><?xml version="1.0" encoding="utf-8"?>
<comments xmlns="http://schemas.openxmlformats.org/spreadsheetml/2006/main">
  <authors>
    <author>Autore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QUESTIONARI ONLINE FEBBRAIO 2022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corso pasticceria+corso hotel imperiale + n. 4 corsi detenuti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la formazione è stata destinata o a priv ati o a detenuti quindi il dato non è valorizzati. I partecipanti alla formazione inseriti in politiche attive sono calcolati negli utenti dei servizi al lavoro</t>
        </r>
      </text>
    </comment>
  </commentList>
</comments>
</file>

<file path=xl/sharedStrings.xml><?xml version="1.0" encoding="utf-8"?>
<sst xmlns="http://schemas.openxmlformats.org/spreadsheetml/2006/main" count="87" uniqueCount="59">
  <si>
    <t>n° allievi totale IEFP</t>
  </si>
  <si>
    <t>N° allievi frequentanti oltre 75%</t>
  </si>
  <si>
    <t>n° allievi formazione permanente - continua</t>
  </si>
  <si>
    <t>n° allievi formazione permanente - continua frequentanti superiore 75%</t>
  </si>
  <si>
    <t>n° allievi apprendisti art. 44</t>
  </si>
  <si>
    <t>n° allievi apprendisti art. 44 con ferquenza superiore al 75%</t>
  </si>
  <si>
    <t>percentuale</t>
  </si>
  <si>
    <t>percentuale totale</t>
  </si>
  <si>
    <t>n° allievi intervistati IEFP</t>
  </si>
  <si>
    <t>N° allievi IEFP soddistatti</t>
  </si>
  <si>
    <t>n° allievi formazione permanente - continua intervistati</t>
  </si>
  <si>
    <t>n° allievi formazione permanente - continua soddisfatti</t>
  </si>
  <si>
    <t>n° allievi apprendisti art. 44 intervistati</t>
  </si>
  <si>
    <t>n° allievi apprendisti art. 44 soddisfatti</t>
  </si>
  <si>
    <t>N° allievi che sono stati ammessi/certificati</t>
  </si>
  <si>
    <t>n° allievi formazione permanente - certificati</t>
  </si>
  <si>
    <t>n° allievi apprendisti art. 44 certificati</t>
  </si>
  <si>
    <t xml:space="preserve">N° allievi collocati al lavoro/inseriti nel sistema formativo </t>
  </si>
  <si>
    <t xml:space="preserve">n° allievi formazione permanente - collocati al lavoro/inseriti nel sistema formativo </t>
  </si>
  <si>
    <t>corso COMPLIANCE E MODELLO OGC</t>
  </si>
  <si>
    <t>N° SCHEDE</t>
  </si>
  <si>
    <t>N° SODDISFATTI</t>
  </si>
  <si>
    <t>PRIVACY</t>
  </si>
  <si>
    <t>N° PARTECIPANTI TOTALE</t>
  </si>
  <si>
    <t xml:space="preserve">PERCENTUALE DI SODDISFAZIONE </t>
  </si>
  <si>
    <t>N° allievi totale terzi e quarti anni IEFP</t>
  </si>
  <si>
    <t>ricavi progetti extra ddif</t>
  </si>
  <si>
    <t>Erasmus</t>
  </si>
  <si>
    <t>Garanzia Giovani</t>
  </si>
  <si>
    <t>DUL</t>
  </si>
  <si>
    <t>valore della produzione complessiva</t>
  </si>
  <si>
    <t>formazione su commessa</t>
  </si>
  <si>
    <t>servizi al lavoro privati</t>
  </si>
  <si>
    <t>contratti di servizio provinciali</t>
  </si>
  <si>
    <t>eventi</t>
  </si>
  <si>
    <t>n° acquisti idonei</t>
  </si>
  <si>
    <t xml:space="preserve">tasso </t>
  </si>
  <si>
    <t>n° totale dipendenti</t>
  </si>
  <si>
    <t>n° totale dipendenti aggiornati</t>
  </si>
  <si>
    <t>tasso</t>
  </si>
  <si>
    <t>N° interventi miglioramento previsti</t>
  </si>
  <si>
    <t>n° interventi miglioramento realizzati</t>
  </si>
  <si>
    <t>valore entrate</t>
  </si>
  <si>
    <t>valore uscite</t>
  </si>
  <si>
    <t>n° totale acquisti</t>
  </si>
  <si>
    <t>n° utenti collocati al lavoro/inseriti nel sistema formativo (a tre mesi dall'attivazione dote)</t>
  </si>
  <si>
    <t xml:space="preserve">percentuale Area Lavoro </t>
  </si>
  <si>
    <t>manca revisione archivio e valutazione personale esterno anticiapto</t>
  </si>
  <si>
    <t>Tasso di diversificazione</t>
  </si>
  <si>
    <t>Doti Assegnate</t>
  </si>
  <si>
    <t>Doti Riscosse</t>
  </si>
  <si>
    <t>Tasso</t>
  </si>
  <si>
    <t>tasso di successo</t>
  </si>
  <si>
    <t>SODDISFAZIONE DEL CLIENTE</t>
  </si>
  <si>
    <t>n° utenti GAGI/DUL/GOL</t>
  </si>
  <si>
    <t>TASSO DI FREQUENZA</t>
  </si>
  <si>
    <t>n° allievi totale IEFP che hanno frequentato oltre 75%</t>
  </si>
  <si>
    <t>RICADUTE OCCUPAZIONALI</t>
  </si>
  <si>
    <t xml:space="preserve">N.B. Non tutt le DOTI RENDICONTATE sono state attualmente LIQUIDATE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</si>
</sst>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0.0"/>
    <numFmt numFmtId="166" formatCode="0.000"/>
    <numFmt numFmtId="167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8" xfId="0" applyFont="1" applyBorder="1"/>
    <xf numFmtId="0" fontId="0" fillId="0" borderId="8" xfId="0" applyBorder="1"/>
    <xf numFmtId="0" fontId="1" fillId="2" borderId="8" xfId="0" applyFont="1" applyFill="1" applyBorder="1"/>
    <xf numFmtId="14" fontId="0" fillId="2" borderId="8" xfId="0" applyNumberFormat="1" applyFill="1" applyBorder="1"/>
    <xf numFmtId="15" fontId="0" fillId="2" borderId="8" xfId="0" applyNumberFormat="1" applyFill="1" applyBorder="1"/>
    <xf numFmtId="2" fontId="1" fillId="0" borderId="8" xfId="0" applyNumberFormat="1" applyFont="1" applyBorder="1"/>
    <xf numFmtId="0" fontId="1" fillId="0" borderId="19" xfId="0" applyFont="1" applyBorder="1"/>
    <xf numFmtId="165" fontId="0" fillId="0" borderId="21" xfId="0" applyNumberFormat="1" applyBorder="1"/>
    <xf numFmtId="0" fontId="1" fillId="0" borderId="24" xfId="0" applyFont="1" applyBorder="1"/>
    <xf numFmtId="2" fontId="0" fillId="0" borderId="25" xfId="0" applyNumberFormat="1" applyBorder="1"/>
    <xf numFmtId="2" fontId="0" fillId="0" borderId="26" xfId="0" applyNumberFormat="1" applyBorder="1"/>
    <xf numFmtId="0" fontId="0" fillId="3" borderId="15" xfId="0" applyFill="1" applyBorder="1"/>
    <xf numFmtId="0" fontId="0" fillId="3" borderId="11" xfId="0" applyFill="1" applyBorder="1"/>
    <xf numFmtId="0" fontId="0" fillId="3" borderId="16" xfId="0" applyFill="1" applyBorder="1"/>
    <xf numFmtId="0" fontId="0" fillId="3" borderId="12" xfId="0" applyFill="1" applyBorder="1"/>
    <xf numFmtId="0" fontId="1" fillId="3" borderId="17" xfId="0" applyFont="1" applyFill="1" applyBorder="1"/>
    <xf numFmtId="2" fontId="0" fillId="3" borderId="13" xfId="0" applyNumberFormat="1" applyFill="1" applyBorder="1"/>
    <xf numFmtId="2" fontId="0" fillId="3" borderId="22" xfId="0" applyNumberFormat="1" applyFill="1" applyBorder="1"/>
    <xf numFmtId="0" fontId="0" fillId="4" borderId="15" xfId="0" applyFill="1" applyBorder="1"/>
    <xf numFmtId="0" fontId="0" fillId="4" borderId="11" xfId="0" applyFill="1" applyBorder="1"/>
    <xf numFmtId="0" fontId="0" fillId="4" borderId="16" xfId="0" applyFill="1" applyBorder="1"/>
    <xf numFmtId="0" fontId="0" fillId="4" borderId="12" xfId="0" applyFill="1" applyBorder="1"/>
    <xf numFmtId="0" fontId="0" fillId="5" borderId="15" xfId="0" applyFill="1" applyBorder="1"/>
    <xf numFmtId="0" fontId="0" fillId="5" borderId="11" xfId="0" applyFill="1" applyBorder="1"/>
    <xf numFmtId="0" fontId="0" fillId="5" borderId="16" xfId="0" applyFill="1" applyBorder="1"/>
    <xf numFmtId="0" fontId="0" fillId="5" borderId="12" xfId="0" applyFill="1" applyBorder="1"/>
    <xf numFmtId="0" fontId="1" fillId="5" borderId="17" xfId="0" applyFont="1" applyFill="1" applyBorder="1"/>
    <xf numFmtId="0" fontId="0" fillId="5" borderId="13" xfId="0" applyFill="1" applyBorder="1"/>
    <xf numFmtId="0" fontId="0" fillId="4" borderId="14" xfId="0" applyFill="1" applyBorder="1"/>
    <xf numFmtId="0" fontId="1" fillId="4" borderId="18" xfId="0" applyFont="1" applyFill="1" applyBorder="1"/>
    <xf numFmtId="2" fontId="0" fillId="4" borderId="20" xfId="0" applyNumberFormat="1" applyFill="1" applyBorder="1"/>
    <xf numFmtId="0" fontId="0" fillId="0" borderId="28" xfId="0" applyBorder="1"/>
    <xf numFmtId="165" fontId="0" fillId="0" borderId="28" xfId="0" applyNumberFormat="1" applyBorder="1"/>
    <xf numFmtId="0" fontId="1" fillId="0" borderId="1" xfId="0" applyFont="1" applyBorder="1"/>
    <xf numFmtId="0" fontId="1" fillId="0" borderId="5" xfId="0" applyFont="1" applyBorder="1"/>
    <xf numFmtId="0" fontId="0" fillId="0" borderId="6" xfId="0" applyBorder="1"/>
    <xf numFmtId="0" fontId="0" fillId="0" borderId="1" xfId="0" applyBorder="1"/>
    <xf numFmtId="0" fontId="0" fillId="0" borderId="5" xfId="0" applyBorder="1"/>
    <xf numFmtId="0" fontId="1" fillId="0" borderId="29" xfId="0" applyFont="1" applyBorder="1"/>
    <xf numFmtId="0" fontId="1" fillId="0" borderId="30" xfId="0" applyFont="1" applyBorder="1"/>
    <xf numFmtId="2" fontId="0" fillId="0" borderId="0" xfId="0" applyNumberFormat="1"/>
    <xf numFmtId="0" fontId="0" fillId="0" borderId="15" xfId="0" applyBorder="1"/>
    <xf numFmtId="0" fontId="0" fillId="0" borderId="17" xfId="0" applyBorder="1"/>
    <xf numFmtId="0" fontId="0" fillId="0" borderId="24" xfId="0" applyBorder="1"/>
    <xf numFmtId="166" fontId="0" fillId="0" borderId="32" xfId="0" applyNumberFormat="1" applyBorder="1"/>
    <xf numFmtId="0" fontId="0" fillId="2" borderId="0" xfId="0" applyFill="1"/>
    <xf numFmtId="0" fontId="0" fillId="0" borderId="27" xfId="0" applyBorder="1"/>
    <xf numFmtId="0" fontId="2" fillId="0" borderId="0" xfId="0" applyFont="1" applyAlignment="1">
      <alignment vertical="center"/>
    </xf>
    <xf numFmtId="164" fontId="0" fillId="0" borderId="2" xfId="0" applyNumberFormat="1" applyBorder="1"/>
    <xf numFmtId="164" fontId="0" fillId="0" borderId="6" xfId="0" applyNumberFormat="1" applyBorder="1"/>
    <xf numFmtId="167" fontId="0" fillId="0" borderId="0" xfId="0" applyNumberFormat="1"/>
    <xf numFmtId="167" fontId="0" fillId="0" borderId="2" xfId="0" applyNumberFormat="1" applyBorder="1"/>
    <xf numFmtId="167" fontId="0" fillId="0" borderId="6" xfId="0" applyNumberFormat="1" applyBorder="1" applyAlignment="1">
      <alignment horizontal="right"/>
    </xf>
    <xf numFmtId="0" fontId="0" fillId="0" borderId="30" xfId="0" applyBorder="1"/>
    <xf numFmtId="4" fontId="0" fillId="0" borderId="32" xfId="0" applyNumberFormat="1" applyBorder="1"/>
    <xf numFmtId="0" fontId="1" fillId="0" borderId="37" xfId="0" applyFont="1" applyBorder="1"/>
    <xf numFmtId="0" fontId="0" fillId="0" borderId="32" xfId="0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6" borderId="33" xfId="0" applyFont="1" applyFill="1" applyBorder="1" applyAlignment="1">
      <alignment horizontal="center" wrapText="1"/>
    </xf>
    <xf numFmtId="2" fontId="0" fillId="6" borderId="34" xfId="0" applyNumberFormat="1" applyFill="1" applyBorder="1" applyAlignment="1">
      <alignment horizontal="center" wrapText="1"/>
    </xf>
    <xf numFmtId="2" fontId="0" fillId="6" borderId="35" xfId="0" applyNumberFormat="1" applyFill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2" fontId="0" fillId="6" borderId="29" xfId="0" applyNumberFormat="1" applyFill="1" applyBorder="1" applyAlignment="1">
      <alignment horizontal="center" wrapText="1"/>
    </xf>
    <xf numFmtId="0" fontId="1" fillId="7" borderId="30" xfId="0" applyFont="1" applyFill="1" applyBorder="1" applyAlignment="1">
      <alignment horizontal="center" wrapText="1"/>
    </xf>
    <xf numFmtId="2" fontId="0" fillId="7" borderId="36" xfId="0" applyNumberFormat="1" applyFill="1" applyBorder="1" applyAlignment="1">
      <alignment horizontal="center" wrapText="1"/>
    </xf>
    <xf numFmtId="2" fontId="0" fillId="7" borderId="32" xfId="0" applyNumberForma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2" fontId="0" fillId="6" borderId="10" xfId="0" applyNumberFormat="1" applyFill="1" applyBorder="1" applyAlignment="1">
      <alignment horizontal="center" wrapText="1"/>
    </xf>
    <xf numFmtId="2" fontId="0" fillId="6" borderId="23" xfId="0" applyNumberFormat="1" applyFill="1" applyBorder="1" applyAlignment="1">
      <alignment horizontal="center" wrapText="1"/>
    </xf>
    <xf numFmtId="2" fontId="0" fillId="6" borderId="35" xfId="0" applyNumberFormat="1" applyFill="1" applyBorder="1" applyAlignment="1">
      <alignment horizontal="center" wrapText="1"/>
    </xf>
    <xf numFmtId="0" fontId="1" fillId="8" borderId="42" xfId="0" applyFont="1" applyFill="1" applyBorder="1"/>
    <xf numFmtId="0" fontId="1" fillId="8" borderId="27" xfId="0" applyFont="1" applyFill="1" applyBorder="1"/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1" fillId="8" borderId="43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1" fillId="8" borderId="39" xfId="0" applyFont="1" applyFill="1" applyBorder="1" applyAlignment="1">
      <alignment wrapText="1"/>
    </xf>
    <xf numFmtId="0" fontId="1" fillId="7" borderId="19" xfId="0" applyFont="1" applyFill="1" applyBorder="1" applyAlignment="1">
      <alignment wrapText="1"/>
    </xf>
    <xf numFmtId="0" fontId="0" fillId="0" borderId="11" xfId="0" applyBorder="1"/>
    <xf numFmtId="0" fontId="0" fillId="0" borderId="13" xfId="0" applyBorder="1"/>
    <xf numFmtId="2" fontId="0" fillId="8" borderId="44" xfId="0" applyNumberFormat="1" applyFill="1" applyBorder="1"/>
    <xf numFmtId="0" fontId="0" fillId="0" borderId="12" xfId="0" applyBorder="1"/>
    <xf numFmtId="2" fontId="0" fillId="8" borderId="14" xfId="0" applyNumberFormat="1" applyFill="1" applyBorder="1"/>
    <xf numFmtId="2" fontId="0" fillId="7" borderId="21" xfId="0" applyNumberFormat="1" applyFill="1" applyBorder="1"/>
    <xf numFmtId="0" fontId="1" fillId="8" borderId="37" xfId="0" applyFont="1" applyFill="1" applyBorder="1"/>
    <xf numFmtId="0" fontId="0" fillId="0" borderId="9" xfId="0" applyBorder="1" applyAlignment="1">
      <alignment wrapText="1"/>
    </xf>
    <xf numFmtId="0" fontId="0" fillId="0" borderId="14" xfId="0" applyBorder="1"/>
    <xf numFmtId="0" fontId="0" fillId="0" borderId="44" xfId="0" applyBorder="1"/>
    <xf numFmtId="0" fontId="0" fillId="0" borderId="39" xfId="0" applyBorder="1" applyAlignment="1">
      <alignment wrapText="1"/>
    </xf>
    <xf numFmtId="0" fontId="1" fillId="9" borderId="24" xfId="0" applyFont="1" applyFill="1" applyBorder="1"/>
    <xf numFmtId="0" fontId="1" fillId="9" borderId="27" xfId="0" applyFont="1" applyFill="1" applyBorder="1"/>
    <xf numFmtId="0" fontId="0" fillId="0" borderId="37" xfId="0" applyBorder="1"/>
    <xf numFmtId="0" fontId="1" fillId="6" borderId="34" xfId="0" applyFont="1" applyFill="1" applyBorder="1" applyAlignment="1">
      <alignment wrapText="1"/>
    </xf>
    <xf numFmtId="2" fontId="0" fillId="6" borderId="22" xfId="0" applyNumberFormat="1" applyFill="1" applyBorder="1"/>
    <xf numFmtId="0" fontId="1" fillId="6" borderId="17" xfId="0" applyFont="1" applyFill="1" applyBorder="1" applyAlignment="1">
      <alignment wrapText="1"/>
    </xf>
    <xf numFmtId="9" fontId="0" fillId="6" borderId="13" xfId="0" applyNumberFormat="1" applyFill="1" applyBorder="1"/>
    <xf numFmtId="0" fontId="1" fillId="6" borderId="18" xfId="0" applyFont="1" applyFill="1" applyBorder="1" applyAlignment="1">
      <alignment wrapText="1"/>
    </xf>
    <xf numFmtId="2" fontId="0" fillId="6" borderId="20" xfId="0" applyNumberFormat="1" applyFill="1" applyBorder="1"/>
    <xf numFmtId="0" fontId="1" fillId="6" borderId="19" xfId="0" applyFont="1" applyFill="1" applyBorder="1" applyAlignment="1">
      <alignment wrapText="1"/>
    </xf>
    <xf numFmtId="2" fontId="0" fillId="6" borderId="21" xfId="0" applyNumberFormat="1" applyFill="1" applyBorder="1"/>
    <xf numFmtId="2" fontId="5" fillId="6" borderId="23" xfId="0" applyNumberFormat="1" applyFont="1" applyFill="1" applyBorder="1" applyAlignment="1">
      <alignment horizontal="center" wrapText="1"/>
    </xf>
    <xf numFmtId="2" fontId="0" fillId="5" borderId="17" xfId="0" applyNumberFormat="1" applyFill="1" applyBorder="1"/>
    <xf numFmtId="4" fontId="0" fillId="4" borderId="12" xfId="0" applyNumberFormat="1" applyFill="1" applyBorder="1"/>
    <xf numFmtId="0" fontId="0" fillId="0" borderId="41" xfId="0" applyBorder="1"/>
    <xf numFmtId="0" fontId="0" fillId="0" borderId="46" xfId="0" applyBorder="1"/>
    <xf numFmtId="0" fontId="1" fillId="0" borderId="47" xfId="0" applyFont="1" applyBorder="1"/>
    <xf numFmtId="2" fontId="0" fillId="0" borderId="28" xfId="0" applyNumberFormat="1" applyBorder="1"/>
    <xf numFmtId="0" fontId="1" fillId="0" borderId="27" xfId="0" applyFont="1" applyBorder="1"/>
    <xf numFmtId="0" fontId="0" fillId="0" borderId="29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9" borderId="0" xfId="0" applyFill="1"/>
    <xf numFmtId="0" fontId="0" fillId="9" borderId="1" xfId="0" applyFill="1" applyBorder="1"/>
    <xf numFmtId="167" fontId="0" fillId="9" borderId="2" xfId="0" applyNumberFormat="1" applyFill="1" applyBorder="1"/>
    <xf numFmtId="0" fontId="0" fillId="9" borderId="5" xfId="0" applyFill="1" applyBorder="1"/>
    <xf numFmtId="167" fontId="0" fillId="9" borderId="6" xfId="0" applyNumberFormat="1" applyFill="1" applyBorder="1" applyAlignment="1">
      <alignment horizontal="right"/>
    </xf>
    <xf numFmtId="0" fontId="0" fillId="9" borderId="30" xfId="0" applyFill="1" applyBorder="1"/>
    <xf numFmtId="4" fontId="0" fillId="9" borderId="32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E4" sqref="E4"/>
    </sheetView>
  </sheetViews>
  <sheetFormatPr defaultRowHeight="15" x14ac:dyDescent="0.25"/>
  <cols>
    <col min="2" max="2" width="50.140625" customWidth="1"/>
  </cols>
  <sheetData>
    <row r="1" spans="2:5" ht="15.75" thickBot="1" x14ac:dyDescent="0.35"/>
    <row r="2" spans="2:5" ht="15.75" thickBot="1" x14ac:dyDescent="0.35">
      <c r="B2" s="108" t="s">
        <v>55</v>
      </c>
      <c r="C2" s="109">
        <v>2020</v>
      </c>
      <c r="D2" s="109">
        <v>2021</v>
      </c>
      <c r="E2" s="109">
        <v>2022</v>
      </c>
    </row>
    <row r="3" spans="2:5" x14ac:dyDescent="0.25">
      <c r="B3" s="107" t="s">
        <v>0</v>
      </c>
      <c r="C3" s="105">
        <v>582</v>
      </c>
      <c r="D3" s="105">
        <v>575</v>
      </c>
      <c r="E3" s="105">
        <v>567</v>
      </c>
    </row>
    <row r="4" spans="2:5" x14ac:dyDescent="0.25">
      <c r="B4" s="104" t="s">
        <v>1</v>
      </c>
      <c r="C4" s="100">
        <f>+C3-50</f>
        <v>532</v>
      </c>
      <c r="D4" s="100">
        <v>545</v>
      </c>
      <c r="E4" s="100">
        <f>567-22</f>
        <v>545</v>
      </c>
    </row>
    <row r="5" spans="2:5" ht="15.75" thickBot="1" x14ac:dyDescent="0.35">
      <c r="B5" s="111" t="s">
        <v>6</v>
      </c>
      <c r="C5" s="112">
        <f>+C4/C3*100</f>
        <v>91.408934707903782</v>
      </c>
      <c r="D5" s="112">
        <f>+D4/D3*100</f>
        <v>94.782608695652172</v>
      </c>
      <c r="E5" s="112">
        <f>+E4/E3*100</f>
        <v>96.119929453262785</v>
      </c>
    </row>
    <row r="6" spans="2:5" x14ac:dyDescent="0.25">
      <c r="B6" s="91" t="s">
        <v>2</v>
      </c>
      <c r="C6" s="97">
        <v>14</v>
      </c>
      <c r="D6" s="97">
        <v>11</v>
      </c>
      <c r="E6" s="110">
        <v>66</v>
      </c>
    </row>
    <row r="7" spans="2:5" ht="30" x14ac:dyDescent="0.25">
      <c r="B7" s="94" t="s">
        <v>3</v>
      </c>
      <c r="C7" s="100">
        <v>14</v>
      </c>
      <c r="D7" s="100">
        <v>9</v>
      </c>
      <c r="E7" s="106">
        <v>46</v>
      </c>
    </row>
    <row r="8" spans="2:5" ht="15.75" thickBot="1" x14ac:dyDescent="0.35">
      <c r="B8" s="113" t="s">
        <v>6</v>
      </c>
      <c r="C8" s="114">
        <f>+C7/C6</f>
        <v>1</v>
      </c>
      <c r="D8" s="114">
        <f>+D7/D6</f>
        <v>0.81818181818181823</v>
      </c>
      <c r="E8" s="114">
        <f>+E7/E6</f>
        <v>0.69696969696969702</v>
      </c>
    </row>
    <row r="9" spans="2:5" x14ac:dyDescent="0.25">
      <c r="B9" s="91" t="s">
        <v>4</v>
      </c>
      <c r="C9" s="97">
        <v>46</v>
      </c>
      <c r="D9" s="97">
        <v>73</v>
      </c>
      <c r="E9" s="110">
        <f>tasso_successo!D9</f>
        <v>38</v>
      </c>
    </row>
    <row r="10" spans="2:5" ht="30" x14ac:dyDescent="0.25">
      <c r="B10" s="94" t="s">
        <v>5</v>
      </c>
      <c r="C10" s="100">
        <v>42</v>
      </c>
      <c r="D10" s="100">
        <v>72</v>
      </c>
      <c r="E10" s="106">
        <f>tasso_successo!D10</f>
        <v>36</v>
      </c>
    </row>
    <row r="11" spans="2:5" ht="15.75" thickBot="1" x14ac:dyDescent="0.35">
      <c r="B11" s="115" t="s">
        <v>6</v>
      </c>
      <c r="C11" s="116">
        <f>+C10/C9*100</f>
        <v>91.304347826086953</v>
      </c>
      <c r="D11" s="116">
        <f>+D10/D9*100</f>
        <v>98.630136986301366</v>
      </c>
      <c r="E11" s="116">
        <f>+E10/E9*100</f>
        <v>94.73684210526315</v>
      </c>
    </row>
    <row r="12" spans="2:5" ht="16.350000000000001" thickTop="1" thickBot="1" x14ac:dyDescent="0.35">
      <c r="B12" s="117" t="s">
        <v>7</v>
      </c>
      <c r="C12" s="118">
        <f>+(+C4+C7+C10)/(C3+C6+C9)*100</f>
        <v>91.588785046728972</v>
      </c>
      <c r="D12" s="118">
        <f>+(+D4+D7+D10)/(D3+D6+D9)*100</f>
        <v>94.992412746585728</v>
      </c>
      <c r="E12" s="118">
        <f>+(+E4+E7+E10)/(E3+E6+E9)*100</f>
        <v>93.442622950819683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tabSelected="1" workbookViewId="0">
      <selection activeCell="B11" sqref="B11"/>
    </sheetView>
  </sheetViews>
  <sheetFormatPr defaultRowHeight="15" x14ac:dyDescent="0.25"/>
  <cols>
    <col min="2" max="2" width="16.28515625" customWidth="1"/>
    <col min="3" max="3" width="17.140625" customWidth="1"/>
    <col min="4" max="4" width="11.28515625" bestFit="1" customWidth="1"/>
  </cols>
  <sheetData>
    <row r="2" spans="2:7" ht="15.75" thickBot="1" x14ac:dyDescent="0.3">
      <c r="C2" s="41">
        <v>2022</v>
      </c>
    </row>
    <row r="3" spans="2:7" x14ac:dyDescent="0.25">
      <c r="B3" s="44" t="s">
        <v>42</v>
      </c>
      <c r="C3" s="51">
        <v>3537839</v>
      </c>
    </row>
    <row r="4" spans="2:7" ht="15.75" thickBot="1" x14ac:dyDescent="0.3">
      <c r="B4" s="45" t="s">
        <v>43</v>
      </c>
      <c r="C4" s="52">
        <v>3359233</v>
      </c>
    </row>
    <row r="5" spans="2:7" ht="15.75" thickBot="1" x14ac:dyDescent="0.3">
      <c r="B5" s="46" t="s">
        <v>39</v>
      </c>
      <c r="C5" s="47">
        <f>+C3/C4</f>
        <v>1.0531686846372372</v>
      </c>
    </row>
    <row r="6" spans="2:7" ht="15.75" thickBot="1" x14ac:dyDescent="0.3"/>
    <row r="7" spans="2:7" x14ac:dyDescent="0.25">
      <c r="B7" s="131" t="s">
        <v>49</v>
      </c>
      <c r="C7" s="132">
        <v>2824582</v>
      </c>
      <c r="D7" s="53"/>
      <c r="E7" s="53"/>
    </row>
    <row r="8" spans="2:7" ht="15.75" thickBot="1" x14ac:dyDescent="0.3">
      <c r="B8" s="133" t="s">
        <v>50</v>
      </c>
      <c r="C8" s="134">
        <v>2784144</v>
      </c>
      <c r="G8" s="50"/>
    </row>
    <row r="9" spans="2:7" ht="15.75" thickBot="1" x14ac:dyDescent="0.3">
      <c r="B9" s="135" t="s">
        <v>51</v>
      </c>
      <c r="C9" s="136">
        <f>+C8/C7*100</f>
        <v>98.568354538830889</v>
      </c>
    </row>
    <row r="11" spans="2:7" x14ac:dyDescent="0.25">
      <c r="B11" s="130" t="s">
        <v>58</v>
      </c>
      <c r="C11" s="130"/>
      <c r="D11" s="130"/>
      <c r="E11" s="130"/>
      <c r="F11" s="13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13"/>
  <sheetViews>
    <sheetView workbookViewId="0">
      <selection activeCell="D13" sqref="D13"/>
    </sheetView>
  </sheetViews>
  <sheetFormatPr defaultRowHeight="15" x14ac:dyDescent="0.25"/>
  <cols>
    <col min="1" max="1" width="50.28515625" customWidth="1"/>
    <col min="2" max="2" width="16.28515625" customWidth="1"/>
    <col min="3" max="3" width="24" bestFit="1" customWidth="1"/>
  </cols>
  <sheetData>
    <row r="2" spans="1:4" ht="15.75" thickBot="1" x14ac:dyDescent="0.35"/>
    <row r="3" spans="1:4" ht="15.75" thickBot="1" x14ac:dyDescent="0.35">
      <c r="A3" s="89" t="s">
        <v>53</v>
      </c>
      <c r="B3" s="90">
        <v>2020</v>
      </c>
      <c r="C3" s="90">
        <v>2021</v>
      </c>
      <c r="D3" s="103">
        <v>2022</v>
      </c>
    </row>
    <row r="4" spans="1:4" x14ac:dyDescent="0.25">
      <c r="A4" s="91" t="s">
        <v>8</v>
      </c>
      <c r="B4" s="97">
        <v>391</v>
      </c>
      <c r="C4" s="97">
        <v>293</v>
      </c>
      <c r="D4" s="100">
        <v>419</v>
      </c>
    </row>
    <row r="5" spans="1:4" ht="20.45" customHeight="1" thickBot="1" x14ac:dyDescent="0.3">
      <c r="A5" s="92" t="s">
        <v>9</v>
      </c>
      <c r="B5" s="98">
        <v>376</v>
      </c>
      <c r="C5" s="98">
        <v>282</v>
      </c>
      <c r="D5" s="98">
        <v>399</v>
      </c>
    </row>
    <row r="6" spans="1:4" ht="15.75" thickBot="1" x14ac:dyDescent="0.35">
      <c r="A6" s="93" t="s">
        <v>6</v>
      </c>
      <c r="B6" s="99">
        <f>+B5/B4*100</f>
        <v>96.163682864450124</v>
      </c>
      <c r="C6" s="99">
        <f>C5*100/C4</f>
        <v>96.24573378839591</v>
      </c>
      <c r="D6" s="99">
        <f>D5/D4*100</f>
        <v>95.226730310262525</v>
      </c>
    </row>
    <row r="7" spans="1:4" ht="31.9" customHeight="1" x14ac:dyDescent="0.25">
      <c r="A7" s="91" t="s">
        <v>10</v>
      </c>
      <c r="B7" s="97">
        <v>14</v>
      </c>
      <c r="C7" s="97">
        <v>11</v>
      </c>
      <c r="D7" s="97">
        <f>16+1+7+6+6+6</f>
        <v>42</v>
      </c>
    </row>
    <row r="8" spans="1:4" ht="42.6" customHeight="1" x14ac:dyDescent="0.25">
      <c r="A8" s="94" t="s">
        <v>11</v>
      </c>
      <c r="B8" s="100">
        <v>12</v>
      </c>
      <c r="C8" s="100">
        <v>10</v>
      </c>
      <c r="D8" s="100">
        <f>14+1+7+6+4+6</f>
        <v>38</v>
      </c>
    </row>
    <row r="9" spans="1:4" ht="15.75" thickBot="1" x14ac:dyDescent="0.35">
      <c r="A9" s="93" t="s">
        <v>6</v>
      </c>
      <c r="B9" s="99">
        <f>+B8/B7*100</f>
        <v>85.714285714285708</v>
      </c>
      <c r="C9" s="99">
        <f>+C8/C7*100</f>
        <v>90.909090909090907</v>
      </c>
      <c r="D9" s="99">
        <f>+D8/D7*100</f>
        <v>90.476190476190482</v>
      </c>
    </row>
    <row r="10" spans="1:4" ht="30.6" customHeight="1" x14ac:dyDescent="0.25">
      <c r="A10" s="91" t="s">
        <v>12</v>
      </c>
      <c r="B10" s="97">
        <v>46</v>
      </c>
      <c r="C10" s="97">
        <v>70</v>
      </c>
      <c r="D10" s="97">
        <f>15+10+9</f>
        <v>34</v>
      </c>
    </row>
    <row r="11" spans="1:4" ht="20.100000000000001" customHeight="1" thickBot="1" x14ac:dyDescent="0.3">
      <c r="A11" s="92" t="s">
        <v>13</v>
      </c>
      <c r="B11" s="98">
        <v>44</v>
      </c>
      <c r="C11" s="98">
        <v>68</v>
      </c>
      <c r="D11" s="98">
        <f>15+9+8</f>
        <v>32</v>
      </c>
    </row>
    <row r="12" spans="1:4" ht="19.149999999999999" customHeight="1" x14ac:dyDescent="0.3">
      <c r="A12" s="95" t="s">
        <v>6</v>
      </c>
      <c r="B12" s="101">
        <f>+B11/B10*100</f>
        <v>95.652173913043484</v>
      </c>
      <c r="C12" s="101">
        <f>+C11/C10*100</f>
        <v>97.142857142857139</v>
      </c>
      <c r="D12" s="101">
        <f>+D11/D10*100</f>
        <v>94.117647058823522</v>
      </c>
    </row>
    <row r="13" spans="1:4" ht="20.45" customHeight="1" thickBot="1" x14ac:dyDescent="0.35">
      <c r="A13" s="96" t="s">
        <v>7</v>
      </c>
      <c r="B13" s="102">
        <f>(+B11+B8+B5)/(B4+B7+B10)*100</f>
        <v>95.787139689578709</v>
      </c>
      <c r="C13" s="102">
        <f>(+C11+C8+C5)/(C4+C7+C10)*100</f>
        <v>96.256684491978604</v>
      </c>
      <c r="D13" s="102">
        <f>(+D11+D8+D5)/(D4+D7+D10)*100</f>
        <v>94.74747474747474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workbookViewId="0">
      <selection activeCell="D4" sqref="D4"/>
    </sheetView>
  </sheetViews>
  <sheetFormatPr defaultRowHeight="15" x14ac:dyDescent="0.25"/>
  <cols>
    <col min="1" max="1" width="34.28515625" customWidth="1"/>
    <col min="2" max="2" width="11.42578125" bestFit="1" customWidth="1"/>
    <col min="3" max="3" width="20.5703125" customWidth="1"/>
  </cols>
  <sheetData>
    <row r="1" spans="1:4" ht="15.75" thickBot="1" x14ac:dyDescent="0.35"/>
    <row r="2" spans="1:4" ht="15.75" thickBot="1" x14ac:dyDescent="0.35">
      <c r="A2" s="81" t="s">
        <v>52</v>
      </c>
      <c r="B2" s="82">
        <v>2020</v>
      </c>
      <c r="C2" s="83">
        <v>2021</v>
      </c>
      <c r="D2" s="84">
        <v>2022</v>
      </c>
    </row>
    <row r="3" spans="1:4" ht="30" x14ac:dyDescent="0.25">
      <c r="A3" s="77" t="s">
        <v>56</v>
      </c>
      <c r="B3" s="78">
        <v>582</v>
      </c>
      <c r="C3" s="79">
        <v>575</v>
      </c>
      <c r="D3" s="80">
        <f>567-22</f>
        <v>545</v>
      </c>
    </row>
    <row r="4" spans="1:4" ht="34.9" customHeight="1" x14ac:dyDescent="0.25">
      <c r="A4" s="62" t="s">
        <v>14</v>
      </c>
      <c r="B4" s="63">
        <v>555</v>
      </c>
      <c r="C4" s="64">
        <v>529</v>
      </c>
      <c r="D4" s="65">
        <v>506</v>
      </c>
    </row>
    <row r="5" spans="1:4" ht="15.75" thickBot="1" x14ac:dyDescent="0.35">
      <c r="A5" s="66" t="s">
        <v>6</v>
      </c>
      <c r="B5" s="67">
        <f>+B4/B3*100</f>
        <v>95.360824742268051</v>
      </c>
      <c r="C5" s="67">
        <f>+C4/C3*100</f>
        <v>92</v>
      </c>
      <c r="D5" s="68">
        <f>D4/D3*100</f>
        <v>92.844036697247716</v>
      </c>
    </row>
    <row r="6" spans="1:4" ht="36" customHeight="1" x14ac:dyDescent="0.25">
      <c r="A6" s="60" t="s">
        <v>2</v>
      </c>
      <c r="B6" s="69">
        <v>14</v>
      </c>
      <c r="C6" s="70">
        <v>11</v>
      </c>
      <c r="D6" s="61">
        <v>46</v>
      </c>
    </row>
    <row r="7" spans="1:4" ht="34.15" customHeight="1" x14ac:dyDescent="0.25">
      <c r="A7" s="62" t="s">
        <v>15</v>
      </c>
      <c r="B7" s="71">
        <v>13</v>
      </c>
      <c r="C7" s="72">
        <v>8</v>
      </c>
      <c r="D7" s="65">
        <f>18+1+7+7+6+6</f>
        <v>45</v>
      </c>
    </row>
    <row r="8" spans="1:4" ht="15.75" thickBot="1" x14ac:dyDescent="0.35">
      <c r="A8" s="85" t="s">
        <v>6</v>
      </c>
      <c r="B8" s="86">
        <f>+B7/B6*100</f>
        <v>92.857142857142861</v>
      </c>
      <c r="C8" s="87">
        <f>+C7/C6*100</f>
        <v>72.727272727272734</v>
      </c>
      <c r="D8" s="119">
        <f>+D7/D6*100</f>
        <v>97.826086956521735</v>
      </c>
    </row>
    <row r="9" spans="1:4" x14ac:dyDescent="0.25">
      <c r="A9" s="60" t="s">
        <v>4</v>
      </c>
      <c r="B9" s="69">
        <v>46</v>
      </c>
      <c r="C9" s="70">
        <v>73</v>
      </c>
      <c r="D9" s="61">
        <f>27+11</f>
        <v>38</v>
      </c>
    </row>
    <row r="10" spans="1:4" ht="31.9" customHeight="1" x14ac:dyDescent="0.25">
      <c r="A10" s="62" t="s">
        <v>16</v>
      </c>
      <c r="B10" s="71">
        <v>44</v>
      </c>
      <c r="C10" s="72">
        <v>72</v>
      </c>
      <c r="D10" s="65">
        <f>26+10</f>
        <v>36</v>
      </c>
    </row>
    <row r="11" spans="1:4" ht="15.75" thickBot="1" x14ac:dyDescent="0.35">
      <c r="A11" s="66" t="s">
        <v>6</v>
      </c>
      <c r="B11" s="73">
        <f>+B10/B9*100</f>
        <v>95.652173913043484</v>
      </c>
      <c r="C11" s="73">
        <f>+C10/C9*100</f>
        <v>98.630136986301366</v>
      </c>
      <c r="D11" s="88">
        <f t="shared" ref="D11" si="0">+D10/D9*100</f>
        <v>94.73684210526315</v>
      </c>
    </row>
    <row r="12" spans="1:4" ht="15.75" thickBot="1" x14ac:dyDescent="0.35">
      <c r="A12" s="74" t="s">
        <v>7</v>
      </c>
      <c r="B12" s="75">
        <f>+(B10+B7+B4)/(B3+B6+B9)*100</f>
        <v>95.327102803738313</v>
      </c>
      <c r="C12" s="76">
        <f>+(C10+C7+C4)/(C3+C6+C9)*100</f>
        <v>92.41274658573596</v>
      </c>
      <c r="D12" s="76">
        <f>+(D10+D7+D4)/(D3+D6+D9)*100</f>
        <v>93.322734499205083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13"/>
  <sheetViews>
    <sheetView workbookViewId="0">
      <selection activeCell="D13" sqref="D13"/>
    </sheetView>
  </sheetViews>
  <sheetFormatPr defaultRowHeight="15" x14ac:dyDescent="0.25"/>
  <cols>
    <col min="1" max="1" width="72.7109375" customWidth="1"/>
    <col min="2" max="2" width="18.7109375" customWidth="1"/>
    <col min="3" max="3" width="14.5703125" customWidth="1"/>
    <col min="4" max="4" width="10.7109375" customWidth="1"/>
    <col min="5" max="5" width="10.28515625" customWidth="1"/>
  </cols>
  <sheetData>
    <row r="2" spans="1:4" ht="15.75" thickBot="1" x14ac:dyDescent="0.35">
      <c r="A2" s="1" t="s">
        <v>57</v>
      </c>
      <c r="B2" s="1">
        <v>2020</v>
      </c>
      <c r="C2" s="1">
        <v>2021</v>
      </c>
      <c r="D2" s="1">
        <v>2022</v>
      </c>
    </row>
    <row r="3" spans="1:4" x14ac:dyDescent="0.25">
      <c r="A3" s="14" t="s">
        <v>25</v>
      </c>
      <c r="B3" s="15">
        <v>241</v>
      </c>
      <c r="C3" s="15">
        <v>245</v>
      </c>
      <c r="D3" s="15">
        <v>174</v>
      </c>
    </row>
    <row r="4" spans="1:4" x14ac:dyDescent="0.25">
      <c r="A4" s="16" t="s">
        <v>17</v>
      </c>
      <c r="B4" s="17">
        <v>162</v>
      </c>
      <c r="C4" s="17">
        <v>220</v>
      </c>
      <c r="D4" s="17">
        <v>159</v>
      </c>
    </row>
    <row r="5" spans="1:4" ht="15.75" thickBot="1" x14ac:dyDescent="0.35">
      <c r="A5" s="18" t="s">
        <v>6</v>
      </c>
      <c r="B5" s="19">
        <f>+B4/B3*100</f>
        <v>67.219917012448136</v>
      </c>
      <c r="C5" s="20">
        <f>+C4/C3*100</f>
        <v>89.795918367346943</v>
      </c>
      <c r="D5" s="20">
        <f>+D4/D3*100</f>
        <v>91.379310344827587</v>
      </c>
    </row>
    <row r="6" spans="1:4" x14ac:dyDescent="0.25">
      <c r="A6" s="25" t="s">
        <v>2</v>
      </c>
      <c r="B6" s="26">
        <v>5</v>
      </c>
      <c r="C6" s="25">
        <v>6</v>
      </c>
      <c r="D6" s="127"/>
    </row>
    <row r="7" spans="1:4" x14ac:dyDescent="0.25">
      <c r="A7" s="27" t="s">
        <v>18</v>
      </c>
      <c r="B7" s="28">
        <v>2</v>
      </c>
      <c r="C7" s="27">
        <v>1</v>
      </c>
      <c r="D7" s="128"/>
    </row>
    <row r="8" spans="1:4" ht="15.75" thickBot="1" x14ac:dyDescent="0.3">
      <c r="A8" s="29" t="s">
        <v>6</v>
      </c>
      <c r="B8" s="30">
        <f>+B7/B6*100</f>
        <v>40</v>
      </c>
      <c r="C8" s="120">
        <f>+C7/C6*100</f>
        <v>16.666666666666664</v>
      </c>
      <c r="D8" s="129"/>
    </row>
    <row r="9" spans="1:4" x14ac:dyDescent="0.25">
      <c r="A9" s="21" t="s">
        <v>54</v>
      </c>
      <c r="B9" s="22">
        <v>33</v>
      </c>
      <c r="C9" s="31">
        <v>71</v>
      </c>
      <c r="D9" s="24">
        <f>37+12</f>
        <v>49</v>
      </c>
    </row>
    <row r="10" spans="1:4" x14ac:dyDescent="0.25">
      <c r="A10" s="23" t="s">
        <v>45</v>
      </c>
      <c r="B10" s="24">
        <v>32</v>
      </c>
      <c r="C10" s="24">
        <v>57</v>
      </c>
      <c r="D10" s="24">
        <v>37</v>
      </c>
    </row>
    <row r="11" spans="1:4" ht="15.75" thickBot="1" x14ac:dyDescent="0.35">
      <c r="A11" s="32" t="s">
        <v>6</v>
      </c>
      <c r="B11" s="33">
        <f>+B10/B9*100</f>
        <v>96.969696969696969</v>
      </c>
      <c r="C11" s="33">
        <f>+C10/C9*100</f>
        <v>80.281690140845072</v>
      </c>
      <c r="D11" s="121">
        <f>+D10/D9*100</f>
        <v>75.510204081632651</v>
      </c>
    </row>
    <row r="12" spans="1:4" ht="16.350000000000001" thickTop="1" thickBot="1" x14ac:dyDescent="0.35">
      <c r="A12" s="9" t="s">
        <v>7</v>
      </c>
      <c r="B12" s="10">
        <f>+(B10+B7+B4)/(B3+B6+B9)*100</f>
        <v>70.25089605734766</v>
      </c>
      <c r="C12" s="10">
        <f>+(C10+C7+C4)/(C3+C6+C9)*100</f>
        <v>86.335403726708066</v>
      </c>
      <c r="D12" s="10">
        <f>+(D10+D7+D4)/(D3+D6+D9)*100</f>
        <v>87.892376681614351</v>
      </c>
    </row>
    <row r="13" spans="1:4" ht="15.75" thickBot="1" x14ac:dyDescent="0.35">
      <c r="A13" s="11" t="s">
        <v>46</v>
      </c>
      <c r="B13" s="12">
        <f>+(B7+B10)/(B6+B9)*100</f>
        <v>89.473684210526315</v>
      </c>
      <c r="C13" s="13">
        <f>+(C7+C10)/(C6+C9)*100</f>
        <v>75.324675324675326</v>
      </c>
      <c r="D13" s="13">
        <f>+(D7+D10)/(D6+D9)*100</f>
        <v>75.510204081632651</v>
      </c>
    </row>
  </sheetData>
  <mergeCells count="1">
    <mergeCell ref="D6:D8"/>
  </mergeCells>
  <pageMargins left="0.7" right="0.7" top="0.75" bottom="0.75" header="0.3" footer="0.3"/>
  <pageSetup paperSize="9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zoomScale="140" zoomScaleNormal="140" workbookViewId="0">
      <selection activeCell="E9" sqref="E9"/>
    </sheetView>
  </sheetViews>
  <sheetFormatPr defaultRowHeight="15" x14ac:dyDescent="0.25"/>
  <cols>
    <col min="2" max="2" width="34.85546875" customWidth="1"/>
    <col min="3" max="3" width="15" customWidth="1"/>
  </cols>
  <sheetData>
    <row r="2" spans="2:5" x14ac:dyDescent="0.3">
      <c r="C2">
        <v>2020</v>
      </c>
      <c r="D2">
        <v>2021</v>
      </c>
      <c r="E2">
        <v>2022</v>
      </c>
    </row>
    <row r="3" spans="2:5" x14ac:dyDescent="0.3">
      <c r="B3" s="5" t="s">
        <v>19</v>
      </c>
      <c r="C3" s="7">
        <v>44141</v>
      </c>
      <c r="D3" s="48"/>
    </row>
    <row r="4" spans="2:5" x14ac:dyDescent="0.25">
      <c r="B4" s="4" t="s">
        <v>20</v>
      </c>
      <c r="C4" s="4">
        <v>30</v>
      </c>
    </row>
    <row r="5" spans="2:5" x14ac:dyDescent="0.25">
      <c r="B5" s="4" t="s">
        <v>21</v>
      </c>
      <c r="C5" s="4">
        <f>(18+21+17+21+21+19)/5</f>
        <v>23.4</v>
      </c>
    </row>
    <row r="6" spans="2:5" x14ac:dyDescent="0.3">
      <c r="B6" s="5" t="s">
        <v>22</v>
      </c>
      <c r="C6" s="6">
        <v>44180</v>
      </c>
      <c r="D6" s="48"/>
    </row>
    <row r="7" spans="2:5" x14ac:dyDescent="0.25">
      <c r="B7" s="4" t="s">
        <v>20</v>
      </c>
      <c r="C7" s="4">
        <v>30</v>
      </c>
    </row>
    <row r="8" spans="2:5" x14ac:dyDescent="0.25">
      <c r="B8" s="4" t="s">
        <v>21</v>
      </c>
      <c r="C8" s="4">
        <f>(13+15+15+13+11+18+15+14+13+15)/5</f>
        <v>28.4</v>
      </c>
    </row>
    <row r="9" spans="2:5" x14ac:dyDescent="0.25">
      <c r="B9" s="3" t="s">
        <v>23</v>
      </c>
      <c r="C9" s="4">
        <v>60</v>
      </c>
    </row>
    <row r="10" spans="2:5" x14ac:dyDescent="0.25">
      <c r="B10" s="3" t="s">
        <v>21</v>
      </c>
      <c r="C10" s="4">
        <f>C5+C8</f>
        <v>51.8</v>
      </c>
    </row>
    <row r="11" spans="2:5" x14ac:dyDescent="0.3">
      <c r="B11" s="3" t="s">
        <v>24</v>
      </c>
      <c r="C11" s="8">
        <f>C10*100/60</f>
        <v>86.333333333333329</v>
      </c>
    </row>
    <row r="13" spans="2:5" x14ac:dyDescent="0.3">
      <c r="C13">
        <v>2021</v>
      </c>
      <c r="D13">
        <v>2021</v>
      </c>
    </row>
    <row r="14" spans="2:5" x14ac:dyDescent="0.25">
      <c r="B14" s="3" t="s">
        <v>37</v>
      </c>
      <c r="C14" s="4">
        <v>37</v>
      </c>
      <c r="D14">
        <v>37</v>
      </c>
    </row>
    <row r="15" spans="2:5" x14ac:dyDescent="0.25">
      <c r="B15" s="3" t="s">
        <v>38</v>
      </c>
      <c r="C15" s="4">
        <v>37</v>
      </c>
      <c r="D15">
        <v>37</v>
      </c>
    </row>
    <row r="16" spans="2:5" x14ac:dyDescent="0.3">
      <c r="B16" s="3" t="s">
        <v>39</v>
      </c>
      <c r="C16" s="4">
        <f>C15/C14*100</f>
        <v>100</v>
      </c>
      <c r="D16">
        <v>100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D13" sqref="D13"/>
    </sheetView>
  </sheetViews>
  <sheetFormatPr defaultRowHeight="15" x14ac:dyDescent="0.25"/>
  <cols>
    <col min="2" max="2" width="33.5703125" customWidth="1"/>
    <col min="3" max="3" width="14.28515625" customWidth="1"/>
  </cols>
  <sheetData>
    <row r="1" spans="2:4" ht="15.75" thickBot="1" x14ac:dyDescent="0.35"/>
    <row r="2" spans="2:4" ht="15.75" thickBot="1" x14ac:dyDescent="0.35">
      <c r="C2" s="58">
        <v>2021</v>
      </c>
      <c r="D2" s="126">
        <v>2022</v>
      </c>
    </row>
    <row r="3" spans="2:4" ht="15.75" thickBot="1" x14ac:dyDescent="0.35">
      <c r="B3" s="42" t="s">
        <v>30</v>
      </c>
      <c r="C3" s="59">
        <v>2972551</v>
      </c>
      <c r="D3" s="49">
        <v>3537839</v>
      </c>
    </row>
    <row r="4" spans="2:4" ht="15.75" thickBot="1" x14ac:dyDescent="0.35"/>
    <row r="5" spans="2:4" ht="15.75" thickBot="1" x14ac:dyDescent="0.35">
      <c r="B5" s="42" t="s">
        <v>26</v>
      </c>
      <c r="C5" s="59">
        <v>174365</v>
      </c>
      <c r="D5" s="49">
        <v>414478</v>
      </c>
    </row>
    <row r="6" spans="2:4" x14ac:dyDescent="0.3">
      <c r="B6" s="34" t="s">
        <v>28</v>
      </c>
      <c r="C6" s="34"/>
    </row>
    <row r="7" spans="2:4" x14ac:dyDescent="0.3">
      <c r="B7" s="4" t="s">
        <v>29</v>
      </c>
      <c r="C7" s="4"/>
    </row>
    <row r="8" spans="2:4" x14ac:dyDescent="0.3">
      <c r="B8" s="4" t="s">
        <v>31</v>
      </c>
      <c r="C8" s="4"/>
    </row>
    <row r="9" spans="2:4" x14ac:dyDescent="0.3">
      <c r="B9" s="4" t="s">
        <v>32</v>
      </c>
      <c r="C9" s="4"/>
    </row>
    <row r="10" spans="2:4" x14ac:dyDescent="0.3">
      <c r="B10" s="4" t="s">
        <v>33</v>
      </c>
      <c r="C10" s="4"/>
    </row>
    <row r="11" spans="2:4" x14ac:dyDescent="0.3">
      <c r="B11" s="4" t="s">
        <v>34</v>
      </c>
      <c r="C11" s="4"/>
    </row>
    <row r="12" spans="2:4" x14ac:dyDescent="0.3">
      <c r="B12" s="4" t="s">
        <v>27</v>
      </c>
      <c r="C12" s="4"/>
    </row>
    <row r="13" spans="2:4" x14ac:dyDescent="0.3">
      <c r="D13">
        <f>D5/D3*100</f>
        <v>11.715569871890722</v>
      </c>
    </row>
    <row r="15" spans="2:4" x14ac:dyDescent="0.3">
      <c r="B15" t="s">
        <v>48</v>
      </c>
      <c r="C15" s="43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F7" sqref="F7"/>
    </sheetView>
  </sheetViews>
  <sheetFormatPr defaultRowHeight="15" x14ac:dyDescent="0.25"/>
  <cols>
    <col min="2" max="2" width="20.140625" customWidth="1"/>
  </cols>
  <sheetData>
    <row r="2" spans="2:4" ht="15.75" thickBot="1" x14ac:dyDescent="0.35">
      <c r="C2" s="1">
        <v>2021</v>
      </c>
      <c r="D2">
        <v>2022</v>
      </c>
    </row>
    <row r="3" spans="2:4" x14ac:dyDescent="0.25">
      <c r="B3" s="36" t="s">
        <v>44</v>
      </c>
      <c r="C3" s="122">
        <v>299</v>
      </c>
      <c r="D3" s="2">
        <v>335</v>
      </c>
    </row>
    <row r="4" spans="2:4" ht="15.75" thickBot="1" x14ac:dyDescent="0.3">
      <c r="B4" s="37" t="s">
        <v>35</v>
      </c>
      <c r="C4" s="123">
        <v>297</v>
      </c>
      <c r="D4" s="38">
        <v>335</v>
      </c>
    </row>
    <row r="5" spans="2:4" x14ac:dyDescent="0.3">
      <c r="B5" s="34" t="s">
        <v>36</v>
      </c>
      <c r="C5" s="35">
        <f>C4/C3*100</f>
        <v>99.331103678929765</v>
      </c>
      <c r="D5" s="35">
        <f>D4/D3*100</f>
        <v>100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D6" sqref="D6"/>
    </sheetView>
  </sheetViews>
  <sheetFormatPr defaultRowHeight="15" x14ac:dyDescent="0.25"/>
  <cols>
    <col min="2" max="2" width="36" customWidth="1"/>
  </cols>
  <sheetData>
    <row r="2" spans="2:4" ht="15.75" thickBot="1" x14ac:dyDescent="0.35"/>
    <row r="3" spans="2:4" ht="15.75" thickBot="1" x14ac:dyDescent="0.35">
      <c r="C3" s="58">
        <v>2021</v>
      </c>
      <c r="D3" s="124">
        <v>2022</v>
      </c>
    </row>
    <row r="4" spans="2:4" x14ac:dyDescent="0.25">
      <c r="B4" s="39" t="s">
        <v>40</v>
      </c>
      <c r="C4" s="122">
        <v>5</v>
      </c>
      <c r="D4" s="2">
        <v>3</v>
      </c>
    </row>
    <row r="5" spans="2:4" ht="15.75" thickBot="1" x14ac:dyDescent="0.3">
      <c r="B5" s="40" t="s">
        <v>41</v>
      </c>
      <c r="C5" s="123">
        <v>3</v>
      </c>
      <c r="D5" s="38">
        <v>2</v>
      </c>
    </row>
    <row r="6" spans="2:4" x14ac:dyDescent="0.3">
      <c r="B6" s="34" t="s">
        <v>39</v>
      </c>
      <c r="C6" s="34">
        <f>C5/C4*100</f>
        <v>60</v>
      </c>
      <c r="D6" s="125">
        <f>D5/D4*100</f>
        <v>66.666666666666657</v>
      </c>
    </row>
    <row r="9" spans="2:4" x14ac:dyDescent="0.3">
      <c r="C9" t="s">
        <v>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topLeftCell="B1" workbookViewId="0">
      <selection activeCell="O41" sqref="O41"/>
    </sheetView>
  </sheetViews>
  <sheetFormatPr defaultRowHeight="15" x14ac:dyDescent="0.25"/>
  <cols>
    <col min="2" max="2" width="16.28515625" customWidth="1"/>
    <col min="3" max="3" width="17.140625" customWidth="1"/>
    <col min="4" max="4" width="11.28515625" bestFit="1" customWidth="1"/>
  </cols>
  <sheetData>
    <row r="2" spans="2:7" ht="15.75" thickBot="1" x14ac:dyDescent="0.35">
      <c r="C2" s="41">
        <v>2021</v>
      </c>
    </row>
    <row r="3" spans="2:7" x14ac:dyDescent="0.3">
      <c r="B3" s="44" t="s">
        <v>42</v>
      </c>
      <c r="C3" s="51">
        <v>2972551</v>
      </c>
    </row>
    <row r="4" spans="2:7" ht="15.75" thickBot="1" x14ac:dyDescent="0.35">
      <c r="B4" s="45" t="s">
        <v>43</v>
      </c>
      <c r="C4" s="52">
        <v>2948082</v>
      </c>
    </row>
    <row r="5" spans="2:7" ht="15.75" thickBot="1" x14ac:dyDescent="0.35">
      <c r="B5" s="46" t="s">
        <v>39</v>
      </c>
      <c r="C5" s="47">
        <f>+C3/C4</f>
        <v>1.0082999726601907</v>
      </c>
    </row>
    <row r="6" spans="2:7" ht="15.75" thickBot="1" x14ac:dyDescent="0.35"/>
    <row r="7" spans="2:7" x14ac:dyDescent="0.3">
      <c r="B7" s="39" t="s">
        <v>49</v>
      </c>
      <c r="C7" s="54">
        <v>2534971</v>
      </c>
      <c r="D7" s="53"/>
      <c r="E7" s="53"/>
    </row>
    <row r="8" spans="2:7" ht="15.75" thickBot="1" x14ac:dyDescent="0.35">
      <c r="B8" s="40" t="s">
        <v>50</v>
      </c>
      <c r="C8" s="55">
        <v>2527965.4900000002</v>
      </c>
      <c r="G8" s="50"/>
    </row>
    <row r="9" spans="2:7" ht="15.75" thickBot="1" x14ac:dyDescent="0.35">
      <c r="B9" s="56" t="s">
        <v>51</v>
      </c>
      <c r="C9" s="57">
        <f>+C8/C7*100</f>
        <v>99.723645359256579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tasso_frequenza</vt:lpstr>
      <vt:lpstr>soddisfazione</vt:lpstr>
      <vt:lpstr>tasso_successo</vt:lpstr>
      <vt:lpstr>esito_OCCUPAZIONE_FORMAZIONE</vt:lpstr>
      <vt:lpstr>aggiornamento</vt:lpstr>
      <vt:lpstr>tasso_diversificazione</vt:lpstr>
      <vt:lpstr>acquisti</vt:lpstr>
      <vt:lpstr>gestione SGQ</vt:lpstr>
      <vt:lpstr>bilancio_esercizio_2021</vt:lpstr>
      <vt:lpstr>bilancio_esercizio_2022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2023-07-28T11:38:26Z</dcterms:modified>
</cp:coreProperties>
</file>